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480" windowHeight="11640"/>
  </bookViews>
  <sheets>
    <sheet name="MW1" sheetId="1" r:id="rId1"/>
    <sheet name="MW2" sheetId="2" r:id="rId2"/>
    <sheet name="Wilcoxon" sheetId="3" r:id="rId3"/>
    <sheet name="Wilcoxon - Appariés" sheetId="4" r:id="rId4"/>
    <sheet name="Kruskal-1" sheetId="5" r:id="rId5"/>
    <sheet name="Kruskal-2" sheetId="6" r:id="rId6"/>
  </sheets>
  <calcPr calcId="125725"/>
</workbook>
</file>

<file path=xl/calcChain.xml><?xml version="1.0" encoding="utf-8"?>
<calcChain xmlns="http://schemas.openxmlformats.org/spreadsheetml/2006/main">
  <c r="B26" i="2"/>
  <c r="E36" i="6"/>
  <c r="E36" i="5"/>
  <c r="B12" i="6"/>
  <c r="C12"/>
  <c r="D12"/>
  <c r="E12"/>
  <c r="F12"/>
  <c r="H12"/>
  <c r="B13"/>
  <c r="K13" s="1"/>
  <c r="C13"/>
  <c r="D13"/>
  <c r="E13"/>
  <c r="G13"/>
  <c r="H13"/>
  <c r="B14"/>
  <c r="C14"/>
  <c r="K14" s="1"/>
  <c r="D14"/>
  <c r="E14"/>
  <c r="F14"/>
  <c r="G14"/>
  <c r="C11"/>
  <c r="K11" s="1"/>
  <c r="D11"/>
  <c r="E11"/>
  <c r="F11"/>
  <c r="J11" s="1"/>
  <c r="L11" s="1"/>
  <c r="G11"/>
  <c r="H11"/>
  <c r="I11"/>
  <c r="B11"/>
  <c r="J12"/>
  <c r="L12" s="1"/>
  <c r="K12"/>
  <c r="B17"/>
  <c r="B30" s="1"/>
  <c r="B27"/>
  <c r="B27" i="5"/>
  <c r="E11"/>
  <c r="B12"/>
  <c r="K12" s="1"/>
  <c r="C12"/>
  <c r="D12"/>
  <c r="E12"/>
  <c r="F12"/>
  <c r="H12"/>
  <c r="B13"/>
  <c r="C13"/>
  <c r="K13" s="1"/>
  <c r="D13"/>
  <c r="E13"/>
  <c r="G13"/>
  <c r="H13"/>
  <c r="B14"/>
  <c r="C14"/>
  <c r="D14"/>
  <c r="F14"/>
  <c r="C11"/>
  <c r="D11"/>
  <c r="F11"/>
  <c r="G11"/>
  <c r="H11"/>
  <c r="B11"/>
  <c r="B17" s="1"/>
  <c r="K11"/>
  <c r="J14"/>
  <c r="L14" s="1"/>
  <c r="K14"/>
  <c r="D23" i="3"/>
  <c r="D24" s="1"/>
  <c r="B23" i="1"/>
  <c r="B24"/>
  <c r="B19" i="2"/>
  <c r="B20"/>
  <c r="B25"/>
  <c r="B28" s="1"/>
  <c r="B4" i="4"/>
  <c r="C4"/>
  <c r="D4"/>
  <c r="E4"/>
  <c r="F4"/>
  <c r="G4"/>
  <c r="H4"/>
  <c r="I4"/>
  <c r="B5"/>
  <c r="C6" s="1"/>
  <c r="C7" s="1"/>
  <c r="C5"/>
  <c r="D5"/>
  <c r="E5"/>
  <c r="B6" s="1"/>
  <c r="B7" s="1"/>
  <c r="F5"/>
  <c r="G5"/>
  <c r="H6" s="1"/>
  <c r="H7" s="1"/>
  <c r="H5"/>
  <c r="I5"/>
  <c r="G6"/>
  <c r="G7"/>
  <c r="C27" i="5"/>
  <c r="B30" l="1"/>
  <c r="D6" i="4"/>
  <c r="D7" s="1"/>
  <c r="B12" s="1"/>
  <c r="J13" i="5"/>
  <c r="L13" s="1"/>
  <c r="E24" i="3"/>
  <c r="E6" i="4"/>
  <c r="E7" s="1"/>
  <c r="J14" i="6"/>
  <c r="L14" s="1"/>
  <c r="F6" i="4"/>
  <c r="F7" s="1"/>
  <c r="B13" s="1"/>
  <c r="J11" i="5"/>
  <c r="L11" s="1"/>
  <c r="B20" s="1"/>
  <c r="B32" s="1"/>
  <c r="I6" i="4"/>
  <c r="I7" s="1"/>
  <c r="J12" i="5"/>
  <c r="L12" s="1"/>
  <c r="B20" i="6"/>
  <c r="B32" s="1"/>
  <c r="J13"/>
  <c r="L13" s="1"/>
</calcChain>
</file>

<file path=xl/sharedStrings.xml><?xml version="1.0" encoding="utf-8"?>
<sst xmlns="http://schemas.openxmlformats.org/spreadsheetml/2006/main" count="108" uniqueCount="65">
  <si>
    <t>Echantillon X</t>
  </si>
  <si>
    <t>Echantillon Y</t>
  </si>
  <si>
    <t>N</t>
  </si>
  <si>
    <t>Regroupement des 2 échantillons en un ensemble ordonné</t>
  </si>
  <si>
    <t>Décompte pour chaque x du nombre de y inférieurs</t>
  </si>
  <si>
    <t>Décompte pour chaque y du nombre de x inférieurs</t>
  </si>
  <si>
    <t>Somme des valeurs</t>
  </si>
  <si>
    <t>Ux</t>
  </si>
  <si>
    <t>Uy</t>
  </si>
  <si>
    <t>Ut=3</t>
  </si>
  <si>
    <t>On ne peut pas rejeter H0</t>
  </si>
  <si>
    <t>Les deux échantillons proviennent de la même population</t>
  </si>
  <si>
    <t xml:space="preserve"> </t>
  </si>
  <si>
    <t>Calcul des paramètres de la loi normale</t>
  </si>
  <si>
    <t>m</t>
  </si>
  <si>
    <t>s</t>
  </si>
  <si>
    <t>Consultation table loi normale N(0,1)</t>
  </si>
  <si>
    <t xml:space="preserve">Probabilite : </t>
  </si>
  <si>
    <t>&lt;0,02</t>
  </si>
  <si>
    <t>Les deux échantillons ne proviennent pas de la même population</t>
  </si>
  <si>
    <t>Rangs des éléments de X</t>
  </si>
  <si>
    <t>Rangs des éléments de Y</t>
  </si>
  <si>
    <t>Avant</t>
  </si>
  <si>
    <t>Après</t>
  </si>
  <si>
    <t>Ecart</t>
  </si>
  <si>
    <t>Ecart en val. Absolue</t>
  </si>
  <si>
    <t>Rang</t>
  </si>
  <si>
    <t>Rang avec signe</t>
  </si>
  <si>
    <t>Sommes</t>
  </si>
  <si>
    <t>Rangs positifs</t>
  </si>
  <si>
    <t>Rangs négatifs</t>
  </si>
  <si>
    <t>Lecture table T de Wilcoxon pour alpha=0,05 et n=8 :</t>
  </si>
  <si>
    <t>T=5</t>
  </si>
  <si>
    <t>C</t>
  </si>
  <si>
    <t>Echantillon 1</t>
  </si>
  <si>
    <t>Echantillon 2</t>
  </si>
  <si>
    <t>Echantillon 3</t>
  </si>
  <si>
    <t>Echantillon 4</t>
  </si>
  <si>
    <t>Rangs</t>
  </si>
  <si>
    <t>Calcul de H</t>
  </si>
  <si>
    <t>Valeur</t>
  </si>
  <si>
    <t>t</t>
  </si>
  <si>
    <t>H'</t>
  </si>
  <si>
    <t>Variation significative de la mesure selon la classe.</t>
  </si>
  <si>
    <t>Dans au moins une des classes, la mesure est significativement différente</t>
  </si>
  <si>
    <r>
      <t>H</t>
    </r>
    <r>
      <rPr>
        <vertAlign val="subscript"/>
        <sz val="10"/>
        <rFont val="Arial"/>
        <family val="2"/>
      </rPr>
      <t>0</t>
    </r>
    <r>
      <rPr>
        <sz val="10"/>
        <rFont val="Arial"/>
      </rPr>
      <t xml:space="preserve"> n'est pas rejeté</t>
    </r>
  </si>
  <si>
    <r>
      <t>t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-t</t>
    </r>
  </si>
  <si>
    <t>W</t>
  </si>
  <si>
    <t>Somme des rangs (pour X)</t>
  </si>
  <si>
    <t>Statistique de Wilcoxon</t>
  </si>
  <si>
    <t>Somme</t>
  </si>
  <si>
    <t>Ex-aequo</t>
  </si>
  <si>
    <t xml:space="preserve">Valeur du Chi2 à 3 degrés de libertés </t>
  </si>
  <si>
    <t>Variation non significative de la mesure selon l'échantillon</t>
  </si>
  <si>
    <t>Dans aucune des classes, la mesure n'est significativement différente</t>
  </si>
  <si>
    <t>Uxy</t>
  </si>
  <si>
    <t>Uyx</t>
  </si>
  <si>
    <t xml:space="preserve">Effectifs inférieurs à 15 : </t>
  </si>
  <si>
    <t>Lecture table des U avec n1=5 et n2=6 :</t>
  </si>
  <si>
    <t>Probabilité d'obtenir un U=15 avec n1=5 et n2=6 : 0,535</t>
  </si>
  <si>
    <t xml:space="preserve">Effectifs supérieurs ou égaux à 20 : </t>
  </si>
  <si>
    <t>(U-m)/s</t>
  </si>
  <si>
    <t xml:space="preserve">Facteur de correction des ex aequo : </t>
  </si>
  <si>
    <t>U (statistique de Mann-Whitney)</t>
  </si>
  <si>
    <t>Statistique de Mann-Whitney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</si>
</sst>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1" fillId="2" borderId="2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2" borderId="1" xfId="0" applyFill="1" applyBorder="1"/>
    <xf numFmtId="0" fontId="5" fillId="0" borderId="0" xfId="0" applyFont="1"/>
    <xf numFmtId="0" fontId="1" fillId="0" borderId="0" xfId="0" applyFont="1" applyAlignment="1">
      <alignment horizontal="right"/>
    </xf>
    <xf numFmtId="2" fontId="0" fillId="0" borderId="0" xfId="0" applyNumberFormat="1"/>
    <xf numFmtId="2" fontId="0" fillId="5" borderId="0" xfId="0" applyNumberFormat="1" applyFill="1"/>
    <xf numFmtId="2" fontId="0" fillId="0" borderId="0" xfId="0" applyNumberFormat="1" applyBorder="1"/>
    <xf numFmtId="2" fontId="0" fillId="5" borderId="1" xfId="0" applyNumberFormat="1" applyFill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0"/>
  <sheetViews>
    <sheetView showGridLines="0" tabSelected="1" workbookViewId="0">
      <selection activeCell="B40" sqref="B40"/>
    </sheetView>
  </sheetViews>
  <sheetFormatPr baseColWidth="10" defaultRowHeight="12.75"/>
  <cols>
    <col min="1" max="1" width="17.42578125" customWidth="1"/>
  </cols>
  <sheetData>
    <row r="2" spans="1:11">
      <c r="A2" s="24" t="s">
        <v>0</v>
      </c>
      <c r="B2" s="9">
        <v>12</v>
      </c>
      <c r="C2" s="9">
        <v>13</v>
      </c>
      <c r="D2" s="9">
        <v>14</v>
      </c>
      <c r="E2" s="9">
        <v>14.5</v>
      </c>
      <c r="F2" s="9">
        <v>16</v>
      </c>
    </row>
    <row r="3" spans="1:11">
      <c r="A3" s="8" t="s">
        <v>1</v>
      </c>
      <c r="B3" s="8">
        <v>10</v>
      </c>
      <c r="C3" s="8">
        <v>11</v>
      </c>
      <c r="D3" s="8">
        <v>13.5</v>
      </c>
      <c r="E3" s="8">
        <v>15</v>
      </c>
      <c r="F3" s="8">
        <v>15.5</v>
      </c>
      <c r="G3" s="8">
        <v>16.5</v>
      </c>
    </row>
    <row r="6" spans="1:11">
      <c r="A6" t="s">
        <v>2</v>
      </c>
      <c r="B6">
        <v>11</v>
      </c>
    </row>
    <row r="9" spans="1:11">
      <c r="A9" s="1" t="s">
        <v>3</v>
      </c>
    </row>
    <row r="10" spans="1:11">
      <c r="A10" s="8">
        <v>10</v>
      </c>
      <c r="B10" s="8">
        <v>11</v>
      </c>
      <c r="C10" s="9">
        <v>12</v>
      </c>
      <c r="D10" s="9">
        <v>13</v>
      </c>
      <c r="E10" s="8">
        <v>13.5</v>
      </c>
      <c r="F10" s="9">
        <v>14</v>
      </c>
      <c r="G10" s="9">
        <v>14.5</v>
      </c>
      <c r="H10" s="8">
        <v>15</v>
      </c>
      <c r="I10" s="8">
        <v>15.5</v>
      </c>
      <c r="J10" s="9">
        <v>16</v>
      </c>
      <c r="K10" s="8">
        <v>16.5</v>
      </c>
    </row>
    <row r="14" spans="1:11">
      <c r="A14" s="1" t="s">
        <v>4</v>
      </c>
    </row>
    <row r="15" spans="1:11">
      <c r="C15" s="9">
        <v>2</v>
      </c>
      <c r="D15" s="9">
        <v>2</v>
      </c>
      <c r="F15" s="9">
        <v>3</v>
      </c>
      <c r="G15" s="9">
        <v>3</v>
      </c>
      <c r="J15" s="9">
        <v>5</v>
      </c>
    </row>
    <row r="17" spans="1:11">
      <c r="A17" s="1" t="s">
        <v>5</v>
      </c>
    </row>
    <row r="18" spans="1:11">
      <c r="A18" s="8">
        <v>0</v>
      </c>
      <c r="B18" s="8">
        <v>0</v>
      </c>
      <c r="E18" s="8">
        <v>2</v>
      </c>
      <c r="H18" s="8">
        <v>4</v>
      </c>
      <c r="I18" s="8">
        <v>4</v>
      </c>
      <c r="K18" s="8">
        <v>5</v>
      </c>
    </row>
    <row r="22" spans="1:11">
      <c r="A22" s="1" t="s">
        <v>6</v>
      </c>
    </row>
    <row r="23" spans="1:11">
      <c r="A23" t="s">
        <v>55</v>
      </c>
      <c r="B23">
        <f>SUM(C15:J15)</f>
        <v>15</v>
      </c>
    </row>
    <row r="24" spans="1:11">
      <c r="A24" t="s">
        <v>56</v>
      </c>
      <c r="B24">
        <f>SUM(A18:K18)</f>
        <v>15</v>
      </c>
    </row>
    <row r="27" spans="1:11">
      <c r="A27" t="s">
        <v>57</v>
      </c>
    </row>
    <row r="28" spans="1:11">
      <c r="A28" t="s">
        <v>58</v>
      </c>
      <c r="D28" t="s">
        <v>9</v>
      </c>
    </row>
    <row r="29" spans="1:11">
      <c r="A29" t="s">
        <v>59</v>
      </c>
      <c r="E29" t="s">
        <v>10</v>
      </c>
    </row>
    <row r="30" spans="1:11">
      <c r="A30" t="s">
        <v>11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1"/>
  <sheetViews>
    <sheetView showGridLines="0" workbookViewId="0">
      <selection activeCell="H29" sqref="H29"/>
    </sheetView>
  </sheetViews>
  <sheetFormatPr baseColWidth="10" defaultRowHeight="12.75"/>
  <cols>
    <col min="1" max="1" width="17.42578125" customWidth="1"/>
  </cols>
  <sheetData>
    <row r="1" spans="1:22">
      <c r="A1" s="24" t="s">
        <v>0</v>
      </c>
      <c r="B1" s="9">
        <v>10</v>
      </c>
      <c r="C1" s="9">
        <v>12</v>
      </c>
      <c r="D1" s="9">
        <v>14</v>
      </c>
      <c r="E1" s="9">
        <v>14</v>
      </c>
      <c r="F1" s="9">
        <v>15</v>
      </c>
      <c r="G1" s="9">
        <v>16</v>
      </c>
      <c r="H1" s="9">
        <v>16.5</v>
      </c>
      <c r="I1" s="9">
        <v>17</v>
      </c>
      <c r="J1" s="9">
        <v>18</v>
      </c>
      <c r="K1" s="9">
        <v>18</v>
      </c>
    </row>
    <row r="2" spans="1:22">
      <c r="A2" s="8" t="s">
        <v>1</v>
      </c>
      <c r="B2" s="8">
        <v>13</v>
      </c>
      <c r="C2" s="8">
        <v>14.5</v>
      </c>
      <c r="D2" s="8">
        <v>15.5</v>
      </c>
      <c r="E2" s="8">
        <v>17.5</v>
      </c>
      <c r="F2" s="8">
        <v>19</v>
      </c>
      <c r="G2" s="8">
        <v>19</v>
      </c>
      <c r="H2" s="8">
        <v>19</v>
      </c>
      <c r="I2" s="8">
        <v>19.5</v>
      </c>
      <c r="J2" s="8">
        <v>20</v>
      </c>
      <c r="K2" s="8">
        <v>20.5</v>
      </c>
      <c r="L2" s="8">
        <v>21</v>
      </c>
      <c r="M2" s="8">
        <v>22</v>
      </c>
    </row>
    <row r="5" spans="1:22">
      <c r="A5" s="1" t="s">
        <v>3</v>
      </c>
    </row>
    <row r="6" spans="1:22">
      <c r="A6" s="9">
        <v>10</v>
      </c>
      <c r="B6" s="9">
        <v>12</v>
      </c>
      <c r="C6" s="8">
        <v>13</v>
      </c>
      <c r="D6" s="9">
        <v>14</v>
      </c>
      <c r="E6" s="9">
        <v>14</v>
      </c>
      <c r="F6" s="8">
        <v>14.5</v>
      </c>
      <c r="G6" s="9">
        <v>15</v>
      </c>
      <c r="H6" s="8">
        <v>15.5</v>
      </c>
      <c r="I6" s="9">
        <v>16</v>
      </c>
      <c r="J6" s="9">
        <v>16.5</v>
      </c>
      <c r="K6" s="9">
        <v>17</v>
      </c>
      <c r="L6" s="8">
        <v>17.5</v>
      </c>
      <c r="M6" s="9">
        <v>18</v>
      </c>
      <c r="N6" s="9">
        <v>18</v>
      </c>
      <c r="O6" s="8">
        <v>19</v>
      </c>
      <c r="P6" s="8">
        <v>19</v>
      </c>
      <c r="Q6" s="8">
        <v>19</v>
      </c>
      <c r="R6" s="8">
        <v>19.5</v>
      </c>
      <c r="S6" s="8">
        <v>20</v>
      </c>
      <c r="T6" s="8">
        <v>20.5</v>
      </c>
      <c r="U6" s="8">
        <v>21</v>
      </c>
      <c r="V6" s="8">
        <v>22</v>
      </c>
    </row>
    <row r="7" spans="1:22">
      <c r="L7" s="2"/>
    </row>
    <row r="10" spans="1:22">
      <c r="A10" s="1" t="s">
        <v>4</v>
      </c>
    </row>
    <row r="11" spans="1:22">
      <c r="A11" s="9">
        <v>0</v>
      </c>
      <c r="B11" s="9">
        <v>0</v>
      </c>
      <c r="D11" s="9">
        <v>1</v>
      </c>
      <c r="E11" s="9">
        <v>1</v>
      </c>
      <c r="F11" t="s">
        <v>12</v>
      </c>
      <c r="G11" s="9">
        <v>2</v>
      </c>
      <c r="I11" s="9">
        <v>3</v>
      </c>
      <c r="J11" s="9">
        <v>3</v>
      </c>
      <c r="K11" s="9">
        <v>3</v>
      </c>
      <c r="M11" s="9">
        <v>4</v>
      </c>
      <c r="N11" s="9">
        <v>4</v>
      </c>
    </row>
    <row r="13" spans="1:22">
      <c r="A13" s="1" t="s">
        <v>5</v>
      </c>
    </row>
    <row r="14" spans="1:22">
      <c r="A14" t="s">
        <v>12</v>
      </c>
      <c r="B14" t="s">
        <v>12</v>
      </c>
      <c r="C14" s="8">
        <v>2</v>
      </c>
      <c r="E14" t="s">
        <v>12</v>
      </c>
      <c r="F14" s="8">
        <v>4</v>
      </c>
      <c r="H14" s="8">
        <v>5</v>
      </c>
      <c r="I14" t="s">
        <v>12</v>
      </c>
      <c r="K14" t="s">
        <v>12</v>
      </c>
      <c r="L14" s="8">
        <v>8</v>
      </c>
      <c r="O14" s="8">
        <v>10</v>
      </c>
      <c r="P14" s="8">
        <v>10</v>
      </c>
      <c r="Q14" s="8">
        <v>10</v>
      </c>
      <c r="R14" s="8">
        <v>10</v>
      </c>
      <c r="S14" s="8">
        <v>10</v>
      </c>
      <c r="T14" s="8">
        <v>10</v>
      </c>
      <c r="U14" s="8">
        <v>10</v>
      </c>
      <c r="V14" s="8">
        <v>10</v>
      </c>
    </row>
    <row r="18" spans="1:5">
      <c r="A18" s="1" t="s">
        <v>6</v>
      </c>
    </row>
    <row r="19" spans="1:5">
      <c r="A19" t="s">
        <v>7</v>
      </c>
      <c r="B19">
        <f>SUM(11:11)</f>
        <v>21</v>
      </c>
    </row>
    <row r="20" spans="1:5">
      <c r="A20" t="s">
        <v>8</v>
      </c>
      <c r="B20">
        <f>SUM(14:14)</f>
        <v>99</v>
      </c>
    </row>
    <row r="23" spans="1:5">
      <c r="A23" t="s">
        <v>60</v>
      </c>
    </row>
    <row r="24" spans="1:5">
      <c r="A24" t="s">
        <v>13</v>
      </c>
    </row>
    <row r="25" spans="1:5">
      <c r="A25" t="s">
        <v>14</v>
      </c>
      <c r="B25">
        <f>10*11/2</f>
        <v>55</v>
      </c>
    </row>
    <row r="26" spans="1:5">
      <c r="A26" t="s">
        <v>15</v>
      </c>
      <c r="B26" s="27">
        <f>SQRT(10*11*22/12)</f>
        <v>14.200938936093861</v>
      </c>
    </row>
    <row r="27" spans="1:5">
      <c r="B27" s="27"/>
    </row>
    <row r="28" spans="1:5">
      <c r="A28" t="s">
        <v>61</v>
      </c>
      <c r="B28" s="27">
        <f>(21-B25)/B26</f>
        <v>-2.3942078867464032</v>
      </c>
    </row>
    <row r="30" spans="1:5">
      <c r="A30" t="s">
        <v>16</v>
      </c>
      <c r="D30" t="s">
        <v>17</v>
      </c>
      <c r="E30" t="s">
        <v>18</v>
      </c>
    </row>
    <row r="31" spans="1:5">
      <c r="A31" t="s">
        <v>19</v>
      </c>
    </row>
  </sheetData>
  <sheetCalcPr fullCalcOnLoad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K30"/>
  <sheetViews>
    <sheetView showGridLines="0" workbookViewId="0">
      <selection activeCell="H30" sqref="H30"/>
    </sheetView>
  </sheetViews>
  <sheetFormatPr baseColWidth="10" defaultRowHeight="12.75"/>
  <cols>
    <col min="1" max="1" width="17.42578125" customWidth="1"/>
  </cols>
  <sheetData>
    <row r="2" spans="1:11">
      <c r="A2" s="6" t="s">
        <v>0</v>
      </c>
      <c r="B2" s="7">
        <v>12</v>
      </c>
      <c r="C2" s="7">
        <v>13</v>
      </c>
      <c r="D2" s="7">
        <v>14</v>
      </c>
      <c r="E2" s="7">
        <v>14.5</v>
      </c>
      <c r="F2" s="7">
        <v>16</v>
      </c>
    </row>
    <row r="3" spans="1:11">
      <c r="A3" s="4" t="s">
        <v>1</v>
      </c>
      <c r="B3" s="8">
        <v>10</v>
      </c>
      <c r="C3" s="8">
        <v>12</v>
      </c>
      <c r="D3" s="8">
        <v>13.5</v>
      </c>
      <c r="E3" s="8">
        <v>15</v>
      </c>
      <c r="F3" s="8">
        <v>15.5</v>
      </c>
      <c r="G3" s="8">
        <v>16.5</v>
      </c>
    </row>
    <row r="6" spans="1:11">
      <c r="A6" t="s">
        <v>2</v>
      </c>
      <c r="B6">
        <v>11</v>
      </c>
    </row>
    <row r="9" spans="1:11">
      <c r="A9" s="1" t="s">
        <v>3</v>
      </c>
    </row>
    <row r="10" spans="1:11">
      <c r="A10" s="8">
        <v>10</v>
      </c>
      <c r="B10" s="8">
        <v>12</v>
      </c>
      <c r="C10" s="9">
        <v>12</v>
      </c>
      <c r="D10" s="9">
        <v>13</v>
      </c>
      <c r="E10" s="8">
        <v>13.5</v>
      </c>
      <c r="F10" s="9">
        <v>14</v>
      </c>
      <c r="G10" s="9">
        <v>15</v>
      </c>
      <c r="H10" s="8">
        <v>15</v>
      </c>
      <c r="I10" s="8">
        <v>15.5</v>
      </c>
      <c r="J10" s="9">
        <v>16</v>
      </c>
      <c r="K10" s="8">
        <v>16.5</v>
      </c>
    </row>
    <row r="14" spans="1:11">
      <c r="A14" s="1" t="s">
        <v>20</v>
      </c>
    </row>
    <row r="15" spans="1:11">
      <c r="C15" s="9">
        <v>2.5</v>
      </c>
      <c r="D15" s="9">
        <v>4</v>
      </c>
      <c r="F15" s="9">
        <v>6</v>
      </c>
      <c r="G15" s="9">
        <v>7</v>
      </c>
      <c r="J15" s="9">
        <v>10</v>
      </c>
    </row>
    <row r="17" spans="1:11">
      <c r="A17" s="1" t="s">
        <v>21</v>
      </c>
    </row>
    <row r="18" spans="1:11">
      <c r="A18" s="8">
        <v>1</v>
      </c>
      <c r="B18" s="8">
        <v>2.5</v>
      </c>
      <c r="E18" s="8">
        <v>5</v>
      </c>
      <c r="H18" s="8">
        <v>8</v>
      </c>
      <c r="I18" s="8">
        <v>9</v>
      </c>
      <c r="K18" s="8">
        <v>11</v>
      </c>
    </row>
    <row r="22" spans="1:11">
      <c r="A22" s="1" t="s">
        <v>48</v>
      </c>
    </row>
    <row r="23" spans="1:11">
      <c r="A23" s="1" t="s">
        <v>47</v>
      </c>
      <c r="D23">
        <f>SUM(A15:K15)</f>
        <v>29.5</v>
      </c>
    </row>
    <row r="24" spans="1:11">
      <c r="A24" s="1" t="s">
        <v>63</v>
      </c>
      <c r="D24">
        <f>(5*6)+(5*6/2)-D23</f>
        <v>15.5</v>
      </c>
      <c r="E24">
        <f>(5*6)+(7*6/2)-D23</f>
        <v>21.5</v>
      </c>
    </row>
    <row r="26" spans="1:11">
      <c r="A26" t="s">
        <v>49</v>
      </c>
    </row>
    <row r="27" spans="1:11">
      <c r="A27" s="25" t="s">
        <v>64</v>
      </c>
    </row>
    <row r="28" spans="1:11">
      <c r="A28" t="s">
        <v>58</v>
      </c>
    </row>
    <row r="29" spans="1:11">
      <c r="A29" t="s">
        <v>59</v>
      </c>
    </row>
    <row r="30" spans="1:11">
      <c r="A30" t="s">
        <v>11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7"/>
  <sheetViews>
    <sheetView showGridLines="0" workbookViewId="0">
      <selection activeCell="A20" sqref="A20"/>
    </sheetView>
  </sheetViews>
  <sheetFormatPr baseColWidth="10" defaultRowHeight="12.75"/>
  <cols>
    <col min="1" max="1" width="18.85546875" customWidth="1"/>
  </cols>
  <sheetData>
    <row r="1" spans="1:9">
      <c r="A1" s="24" t="s">
        <v>22</v>
      </c>
      <c r="B1" s="24">
        <v>130</v>
      </c>
      <c r="C1" s="24">
        <v>170</v>
      </c>
      <c r="D1" s="24">
        <v>125</v>
      </c>
      <c r="E1" s="24">
        <v>170</v>
      </c>
      <c r="F1" s="24">
        <v>130</v>
      </c>
      <c r="G1" s="24">
        <v>130</v>
      </c>
      <c r="H1" s="24">
        <v>145</v>
      </c>
      <c r="I1" s="24">
        <v>160</v>
      </c>
    </row>
    <row r="2" spans="1:9">
      <c r="A2" s="8" t="s">
        <v>23</v>
      </c>
      <c r="B2" s="8">
        <v>120</v>
      </c>
      <c r="C2" s="8">
        <v>163</v>
      </c>
      <c r="D2" s="8">
        <v>120</v>
      </c>
      <c r="E2" s="8">
        <v>135</v>
      </c>
      <c r="F2" s="8">
        <v>143</v>
      </c>
      <c r="G2" s="8">
        <v>136</v>
      </c>
      <c r="H2" s="8">
        <v>144</v>
      </c>
      <c r="I2" s="8">
        <v>120</v>
      </c>
    </row>
    <row r="4" spans="1:9">
      <c r="A4" s="4" t="s">
        <v>24</v>
      </c>
      <c r="B4" s="4">
        <f t="shared" ref="B4:I4" si="0">B1-B2</f>
        <v>10</v>
      </c>
      <c r="C4" s="4">
        <f t="shared" si="0"/>
        <v>7</v>
      </c>
      <c r="D4" s="4">
        <f t="shared" si="0"/>
        <v>5</v>
      </c>
      <c r="E4" s="4">
        <f t="shared" si="0"/>
        <v>35</v>
      </c>
      <c r="F4" s="4">
        <f t="shared" si="0"/>
        <v>-13</v>
      </c>
      <c r="G4" s="4">
        <f t="shared" si="0"/>
        <v>-6</v>
      </c>
      <c r="H4" s="4">
        <f t="shared" si="0"/>
        <v>1</v>
      </c>
      <c r="I4" s="4">
        <f t="shared" si="0"/>
        <v>40</v>
      </c>
    </row>
    <row r="5" spans="1:9">
      <c r="A5" s="4" t="s">
        <v>25</v>
      </c>
      <c r="B5" s="4">
        <f t="shared" ref="B5:I5" si="1">ABS(B4)</f>
        <v>10</v>
      </c>
      <c r="C5" s="4">
        <f t="shared" si="1"/>
        <v>7</v>
      </c>
      <c r="D5" s="4">
        <f t="shared" si="1"/>
        <v>5</v>
      </c>
      <c r="E5" s="4">
        <f t="shared" si="1"/>
        <v>35</v>
      </c>
      <c r="F5" s="4">
        <f t="shared" si="1"/>
        <v>13</v>
      </c>
      <c r="G5" s="4">
        <f t="shared" si="1"/>
        <v>6</v>
      </c>
      <c r="H5" s="4">
        <f t="shared" si="1"/>
        <v>1</v>
      </c>
      <c r="I5" s="4">
        <f t="shared" si="1"/>
        <v>40</v>
      </c>
    </row>
    <row r="6" spans="1:9">
      <c r="A6" s="4" t="s">
        <v>26</v>
      </c>
      <c r="B6" s="4">
        <f t="shared" ref="B6:I6" si="2">RANK(B5,$B$5:$I$5,1)</f>
        <v>5</v>
      </c>
      <c r="C6" s="4">
        <f t="shared" si="2"/>
        <v>4</v>
      </c>
      <c r="D6" s="4">
        <f t="shared" si="2"/>
        <v>2</v>
      </c>
      <c r="E6" s="4">
        <f t="shared" si="2"/>
        <v>7</v>
      </c>
      <c r="F6" s="4">
        <f t="shared" si="2"/>
        <v>6</v>
      </c>
      <c r="G6" s="4">
        <f t="shared" si="2"/>
        <v>3</v>
      </c>
      <c r="H6" s="4">
        <f t="shared" si="2"/>
        <v>1</v>
      </c>
      <c r="I6" s="4">
        <f t="shared" si="2"/>
        <v>8</v>
      </c>
    </row>
    <row r="7" spans="1:9">
      <c r="A7" s="4" t="s">
        <v>27</v>
      </c>
      <c r="B7" s="4">
        <f t="shared" ref="B7:I7" si="3">IF(B4&gt;0,B6,B6*-1)</f>
        <v>5</v>
      </c>
      <c r="C7" s="4">
        <f t="shared" si="3"/>
        <v>4</v>
      </c>
      <c r="D7" s="4">
        <f t="shared" si="3"/>
        <v>2</v>
      </c>
      <c r="E7" s="4">
        <f t="shared" si="3"/>
        <v>7</v>
      </c>
      <c r="F7" s="4">
        <f t="shared" si="3"/>
        <v>-6</v>
      </c>
      <c r="G7" s="4">
        <f t="shared" si="3"/>
        <v>-3</v>
      </c>
      <c r="H7" s="4">
        <f t="shared" si="3"/>
        <v>1</v>
      </c>
      <c r="I7" s="4">
        <f t="shared" si="3"/>
        <v>8</v>
      </c>
    </row>
    <row r="11" spans="1:9">
      <c r="A11" s="1" t="s">
        <v>28</v>
      </c>
    </row>
    <row r="12" spans="1:9">
      <c r="A12" t="s">
        <v>29</v>
      </c>
      <c r="B12">
        <f>B7+C7+D7+E7+H7+I7</f>
        <v>27</v>
      </c>
    </row>
    <row r="13" spans="1:9">
      <c r="A13" t="s">
        <v>30</v>
      </c>
      <c r="B13">
        <f>F7+G7</f>
        <v>-9</v>
      </c>
    </row>
    <row r="15" spans="1:9">
      <c r="A15" t="s">
        <v>31</v>
      </c>
      <c r="E15" t="s">
        <v>32</v>
      </c>
    </row>
    <row r="17" spans="1:1" ht="15.75">
      <c r="A17" t="s">
        <v>45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3:L39"/>
  <sheetViews>
    <sheetView showGridLines="0" workbookViewId="0">
      <selection activeCell="B20" sqref="B20"/>
    </sheetView>
  </sheetViews>
  <sheetFormatPr baseColWidth="10" defaultRowHeight="12.75"/>
  <cols>
    <col min="1" max="1" width="17.42578125" style="1" bestFit="1" customWidth="1"/>
  </cols>
  <sheetData>
    <row r="3" spans="1:12">
      <c r="A3" s="3" t="s">
        <v>34</v>
      </c>
      <c r="B3" s="5">
        <v>2.0499999999999998</v>
      </c>
      <c r="C3" s="5">
        <v>3.5</v>
      </c>
      <c r="D3" s="5">
        <v>3.35</v>
      </c>
      <c r="E3" s="5">
        <v>3.28</v>
      </c>
      <c r="F3" s="5">
        <v>2.5499999999999998</v>
      </c>
      <c r="G3" s="5">
        <v>3.05</v>
      </c>
      <c r="H3" s="5">
        <v>2.58</v>
      </c>
      <c r="I3" s="5">
        <v>2.5</v>
      </c>
      <c r="K3" s="10"/>
    </row>
    <row r="4" spans="1:12">
      <c r="A4" s="3" t="s">
        <v>35</v>
      </c>
      <c r="B4" s="5">
        <v>2.8</v>
      </c>
      <c r="C4" s="5">
        <v>2.85</v>
      </c>
      <c r="D4" s="5">
        <v>3.6</v>
      </c>
      <c r="E4" s="5">
        <v>3.37</v>
      </c>
      <c r="F4" s="5">
        <v>2.65</v>
      </c>
      <c r="G4" s="5">
        <v>2.9</v>
      </c>
      <c r="H4" s="5">
        <v>2.25</v>
      </c>
      <c r="I4" s="5"/>
      <c r="K4" s="10"/>
    </row>
    <row r="5" spans="1:12">
      <c r="A5" s="3" t="s">
        <v>36</v>
      </c>
      <c r="B5" s="5">
        <v>3.3</v>
      </c>
      <c r="C5" s="5">
        <v>3.2</v>
      </c>
      <c r="D5" s="5">
        <v>2.6</v>
      </c>
      <c r="E5" s="5">
        <v>3.26</v>
      </c>
      <c r="F5" s="5">
        <v>2.9</v>
      </c>
      <c r="G5" s="5">
        <v>3.1</v>
      </c>
      <c r="H5" s="5">
        <v>2.2000000000000002</v>
      </c>
      <c r="I5" s="5"/>
      <c r="K5" s="10"/>
    </row>
    <row r="6" spans="1:12">
      <c r="A6" s="3" t="s">
        <v>37</v>
      </c>
      <c r="B6" s="5">
        <v>3.25</v>
      </c>
      <c r="C6" s="5">
        <v>3.55</v>
      </c>
      <c r="D6" s="5">
        <v>3.15</v>
      </c>
      <c r="E6" s="5">
        <v>2.9</v>
      </c>
      <c r="F6" s="5">
        <v>2</v>
      </c>
      <c r="G6" s="5">
        <v>2.5</v>
      </c>
      <c r="H6" s="5"/>
      <c r="I6" s="5"/>
      <c r="K6" s="10"/>
    </row>
    <row r="7" spans="1:12">
      <c r="K7" s="10"/>
    </row>
    <row r="8" spans="1:12">
      <c r="K8" s="10"/>
    </row>
    <row r="9" spans="1:12">
      <c r="A9" s="1" t="s">
        <v>38</v>
      </c>
      <c r="J9" s="26" t="s">
        <v>50</v>
      </c>
      <c r="K9" s="10"/>
    </row>
    <row r="10" spans="1:12">
      <c r="K10" s="10"/>
    </row>
    <row r="11" spans="1:12">
      <c r="A11" s="12" t="s">
        <v>34</v>
      </c>
      <c r="B11" s="13">
        <f>RANK(B3,$B$3:$I$6,1)</f>
        <v>2</v>
      </c>
      <c r="C11" s="13">
        <f t="shared" ref="C11:H11" si="0">RANK(C3,$B$3:$I$6,1)</f>
        <v>26</v>
      </c>
      <c r="D11" s="13">
        <f t="shared" si="0"/>
        <v>24</v>
      </c>
      <c r="E11" s="13">
        <f t="shared" si="0"/>
        <v>22</v>
      </c>
      <c r="F11" s="13">
        <f t="shared" si="0"/>
        <v>7</v>
      </c>
      <c r="G11" s="13">
        <f t="shared" si="0"/>
        <v>16</v>
      </c>
      <c r="H11" s="13">
        <f t="shared" si="0"/>
        <v>8</v>
      </c>
      <c r="I11" s="14">
        <v>5.5</v>
      </c>
      <c r="J11">
        <f>SUM(B11:I11)</f>
        <v>110.5</v>
      </c>
      <c r="K11" s="10">
        <f>COUNTA(B11:I11)</f>
        <v>8</v>
      </c>
      <c r="L11" s="27">
        <f>(J11*J11)/K11</f>
        <v>1526.28125</v>
      </c>
    </row>
    <row r="12" spans="1:12">
      <c r="A12" s="12" t="s">
        <v>35</v>
      </c>
      <c r="B12" s="13">
        <f>RANK(B4,$B$3:$I$6,1)</f>
        <v>11</v>
      </c>
      <c r="C12" s="13">
        <f>RANK(C4,$B$3:$I$6,1)</f>
        <v>12</v>
      </c>
      <c r="D12" s="13">
        <f>RANK(D4,$B$3:$I$6,1)</f>
        <v>28</v>
      </c>
      <c r="E12" s="13">
        <f>RANK(E4,$B$3:$I$6,1)</f>
        <v>25</v>
      </c>
      <c r="F12" s="13">
        <f>RANK(F4,$B$3:$I$6,1)</f>
        <v>10</v>
      </c>
      <c r="G12" s="14">
        <v>14</v>
      </c>
      <c r="H12" s="13">
        <f>RANK(H4,$B$3:$I$6,1)</f>
        <v>4</v>
      </c>
      <c r="I12" s="13"/>
      <c r="J12">
        <f>SUM(B12:I12)</f>
        <v>104</v>
      </c>
      <c r="K12" s="10">
        <f>COUNTA(B12:I12)</f>
        <v>7</v>
      </c>
      <c r="L12" s="27">
        <f>(J12*J12)/K12</f>
        <v>1545.1428571428571</v>
      </c>
    </row>
    <row r="13" spans="1:12">
      <c r="A13" s="12" t="s">
        <v>36</v>
      </c>
      <c r="B13" s="13">
        <f>RANK(B5,$B$3:$I$6,1)</f>
        <v>23</v>
      </c>
      <c r="C13" s="13">
        <f>RANK(C5,$B$3:$I$6,1)</f>
        <v>19</v>
      </c>
      <c r="D13" s="13">
        <f>RANK(D5,$B$3:$I$6,1)</f>
        <v>9</v>
      </c>
      <c r="E13" s="13">
        <f>RANK(E5,$B$3:$I$6,1)</f>
        <v>21</v>
      </c>
      <c r="F13" s="14">
        <v>14</v>
      </c>
      <c r="G13" s="13">
        <f>RANK(G5,$B$3:$I$6,1)</f>
        <v>17</v>
      </c>
      <c r="H13" s="13">
        <f>RANK(H5,$B$3:$I$6,1)</f>
        <v>3</v>
      </c>
      <c r="I13" s="13"/>
      <c r="J13">
        <f>SUM(B13:I13)</f>
        <v>106</v>
      </c>
      <c r="K13" s="10">
        <f>COUNTA(B13:I13)</f>
        <v>7</v>
      </c>
      <c r="L13" s="27">
        <f>(J13*J13)/K13</f>
        <v>1605.1428571428571</v>
      </c>
    </row>
    <row r="14" spans="1:12">
      <c r="A14" s="12" t="s">
        <v>37</v>
      </c>
      <c r="B14" s="13">
        <f>RANK(B6,$B$3:$I$6,1)</f>
        <v>20</v>
      </c>
      <c r="C14" s="13">
        <f>RANK(C6,$B$3:$I$6,1)</f>
        <v>27</v>
      </c>
      <c r="D14" s="13">
        <f>RANK(D6,$B$3:$I$6,1)</f>
        <v>18</v>
      </c>
      <c r="E14" s="14">
        <v>14</v>
      </c>
      <c r="F14" s="13">
        <f>RANK(F6,$B$3:$I$6,1)</f>
        <v>1</v>
      </c>
      <c r="G14" s="14">
        <v>5.5</v>
      </c>
      <c r="H14" s="13"/>
      <c r="I14" s="13"/>
      <c r="J14">
        <f>SUM(B14:I14)</f>
        <v>85.5</v>
      </c>
      <c r="K14" s="10">
        <f>COUNTA(B14:I14)</f>
        <v>6</v>
      </c>
      <c r="L14" s="27">
        <f>(J14*J14)/K14</f>
        <v>1218.375</v>
      </c>
    </row>
    <row r="15" spans="1:12">
      <c r="K15" s="10"/>
    </row>
    <row r="16" spans="1:12">
      <c r="K16" s="10"/>
    </row>
    <row r="17" spans="1:11">
      <c r="A17" s="1" t="s">
        <v>2</v>
      </c>
      <c r="B17">
        <f>COUNTA(B11:I14)</f>
        <v>28</v>
      </c>
      <c r="K17" s="10"/>
    </row>
    <row r="18" spans="1:11">
      <c r="K18" s="10"/>
    </row>
    <row r="19" spans="1:11">
      <c r="K19" s="10"/>
    </row>
    <row r="20" spans="1:11">
      <c r="A20" s="1" t="s">
        <v>39</v>
      </c>
      <c r="B20" s="27">
        <f>(12/(B17*(B17+1))*SUM(L11:L14))-(3*(B17+1))</f>
        <v>0.11736893033074125</v>
      </c>
      <c r="D20" s="15"/>
      <c r="E20" s="1" t="s">
        <v>51</v>
      </c>
      <c r="K20" s="10"/>
    </row>
    <row r="21" spans="1:11">
      <c r="K21" s="11"/>
    </row>
    <row r="22" spans="1:11">
      <c r="K22" s="11"/>
    </row>
    <row r="23" spans="1:11">
      <c r="A23" s="1" t="s">
        <v>62</v>
      </c>
    </row>
    <row r="25" spans="1:11">
      <c r="A25" s="1" t="s">
        <v>40</v>
      </c>
      <c r="B25">
        <v>2.5</v>
      </c>
      <c r="C25">
        <v>2.9</v>
      </c>
    </row>
    <row r="26" spans="1:11">
      <c r="A26" s="1" t="s">
        <v>41</v>
      </c>
      <c r="B26">
        <v>2</v>
      </c>
      <c r="C26">
        <v>3</v>
      </c>
    </row>
    <row r="27" spans="1:11" ht="14.25">
      <c r="A27" s="1" t="s">
        <v>46</v>
      </c>
      <c r="B27">
        <f>B26^3-B26</f>
        <v>6</v>
      </c>
      <c r="C27">
        <f>(C26^3-C26)</f>
        <v>24</v>
      </c>
    </row>
    <row r="30" spans="1:11">
      <c r="A30" s="1" t="s">
        <v>33</v>
      </c>
      <c r="B30" s="27">
        <f>1-((SUM(B27:N27))/(B17^3-B17))</f>
        <v>0.99863163656267107</v>
      </c>
    </row>
    <row r="31" spans="1:11">
      <c r="B31" s="27"/>
    </row>
    <row r="32" spans="1:11">
      <c r="A32" s="3" t="s">
        <v>42</v>
      </c>
      <c r="B32" s="31">
        <f>B20/B30</f>
        <v>0.11752975374856907</v>
      </c>
    </row>
    <row r="36" spans="1:5">
      <c r="A36" s="1" t="s">
        <v>52</v>
      </c>
      <c r="E36" s="27">
        <f>CHIINV(0.05,3)</f>
        <v>7.81472776394987</v>
      </c>
    </row>
    <row r="38" spans="1:5">
      <c r="A38" s="1" t="s">
        <v>53</v>
      </c>
    </row>
    <row r="39" spans="1:5">
      <c r="A39" s="1" t="s">
        <v>54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3:L39"/>
  <sheetViews>
    <sheetView showGridLines="0" workbookViewId="0">
      <selection activeCell="G22" sqref="G22"/>
    </sheetView>
  </sheetViews>
  <sheetFormatPr baseColWidth="10" defaultRowHeight="12.75"/>
  <cols>
    <col min="1" max="1" width="17.42578125" style="1" bestFit="1" customWidth="1"/>
    <col min="12" max="12" width="11.5703125" bestFit="1" customWidth="1"/>
  </cols>
  <sheetData>
    <row r="3" spans="1:12">
      <c r="A3" s="3" t="s">
        <v>34</v>
      </c>
      <c r="B3" s="5">
        <v>2.0499999999999998</v>
      </c>
      <c r="C3" s="5">
        <v>3.5</v>
      </c>
      <c r="D3" s="5">
        <v>3.35</v>
      </c>
      <c r="E3" s="5">
        <v>3.28</v>
      </c>
      <c r="F3" s="5">
        <v>2.5499999999999998</v>
      </c>
      <c r="G3" s="5">
        <v>3.05</v>
      </c>
      <c r="H3" s="5">
        <v>2.58</v>
      </c>
      <c r="I3" s="5">
        <v>2.5</v>
      </c>
      <c r="K3" s="10"/>
    </row>
    <row r="4" spans="1:12">
      <c r="A4" s="3" t="s">
        <v>35</v>
      </c>
      <c r="B4" s="5">
        <v>2.8</v>
      </c>
      <c r="C4" s="5">
        <v>2.85</v>
      </c>
      <c r="D4" s="5">
        <v>3.6</v>
      </c>
      <c r="E4" s="5">
        <v>3.37</v>
      </c>
      <c r="F4" s="5">
        <v>2.65</v>
      </c>
      <c r="G4" s="5">
        <v>2.9</v>
      </c>
      <c r="H4" s="5">
        <v>2.25</v>
      </c>
      <c r="I4" s="5"/>
      <c r="K4" s="10"/>
    </row>
    <row r="5" spans="1:12">
      <c r="A5" s="3" t="s">
        <v>36</v>
      </c>
      <c r="B5" s="5">
        <v>3.3</v>
      </c>
      <c r="C5" s="5">
        <v>3.2</v>
      </c>
      <c r="D5" s="5">
        <v>2.6</v>
      </c>
      <c r="E5" s="5">
        <v>3.26</v>
      </c>
      <c r="F5" s="5">
        <v>2.9</v>
      </c>
      <c r="G5" s="5">
        <v>3.1</v>
      </c>
      <c r="H5" s="5">
        <v>2.2000000000000002</v>
      </c>
      <c r="I5" s="5"/>
      <c r="K5" s="10"/>
    </row>
    <row r="6" spans="1:12">
      <c r="A6" s="3" t="s">
        <v>37</v>
      </c>
      <c r="B6" s="5">
        <v>8</v>
      </c>
      <c r="C6" s="5">
        <v>8.5</v>
      </c>
      <c r="D6" s="5">
        <v>9</v>
      </c>
      <c r="E6" s="5">
        <v>9.5</v>
      </c>
      <c r="F6" s="5">
        <v>10</v>
      </c>
      <c r="G6" s="5">
        <v>10.5</v>
      </c>
      <c r="H6" s="5"/>
      <c r="I6" s="5"/>
      <c r="K6" s="10"/>
    </row>
    <row r="7" spans="1:12">
      <c r="K7" s="10"/>
    </row>
    <row r="8" spans="1:12">
      <c r="K8" s="10"/>
    </row>
    <row r="9" spans="1:12">
      <c r="A9" s="1" t="s">
        <v>38</v>
      </c>
      <c r="J9" s="26" t="s">
        <v>50</v>
      </c>
      <c r="K9" s="10"/>
    </row>
    <row r="10" spans="1:12">
      <c r="K10" s="10"/>
    </row>
    <row r="11" spans="1:12">
      <c r="A11" s="12" t="s">
        <v>34</v>
      </c>
      <c r="B11" s="13">
        <f t="shared" ref="B11:I11" si="0">RANK(B3,$B$3:$I$6,1)</f>
        <v>1</v>
      </c>
      <c r="C11" s="13">
        <f t="shared" si="0"/>
        <v>21</v>
      </c>
      <c r="D11" s="13">
        <f t="shared" si="0"/>
        <v>19</v>
      </c>
      <c r="E11" s="13">
        <f t="shared" si="0"/>
        <v>17</v>
      </c>
      <c r="F11" s="13">
        <f t="shared" si="0"/>
        <v>5</v>
      </c>
      <c r="G11" s="13">
        <f t="shared" si="0"/>
        <v>13</v>
      </c>
      <c r="H11" s="13">
        <f t="shared" si="0"/>
        <v>6</v>
      </c>
      <c r="I11" s="13">
        <f t="shared" si="0"/>
        <v>4</v>
      </c>
      <c r="J11">
        <f>SUM(B11:I11)</f>
        <v>86</v>
      </c>
      <c r="K11" s="10">
        <f>COUNTA(B11:I11)</f>
        <v>8</v>
      </c>
      <c r="L11" s="27">
        <f>(J11*J11)/K11</f>
        <v>924.5</v>
      </c>
    </row>
    <row r="12" spans="1:12">
      <c r="A12" s="12" t="s">
        <v>35</v>
      </c>
      <c r="B12" s="13">
        <f t="shared" ref="B12:H12" si="1">RANK(B4,$B$3:$I$6,1)</f>
        <v>9</v>
      </c>
      <c r="C12" s="13">
        <f t="shared" si="1"/>
        <v>10</v>
      </c>
      <c r="D12" s="13">
        <f t="shared" si="1"/>
        <v>22</v>
      </c>
      <c r="E12" s="13">
        <f t="shared" si="1"/>
        <v>20</v>
      </c>
      <c r="F12" s="13">
        <f t="shared" si="1"/>
        <v>8</v>
      </c>
      <c r="G12" s="14">
        <v>11.5</v>
      </c>
      <c r="H12" s="13">
        <f t="shared" si="1"/>
        <v>3</v>
      </c>
      <c r="I12" s="13"/>
      <c r="J12">
        <f>SUM(B12:I12)</f>
        <v>83.5</v>
      </c>
      <c r="K12" s="10">
        <f>COUNTA(B12:I12)</f>
        <v>7</v>
      </c>
      <c r="L12" s="27">
        <f>(J12*J12)/K12</f>
        <v>996.03571428571433</v>
      </c>
    </row>
    <row r="13" spans="1:12">
      <c r="A13" s="12" t="s">
        <v>36</v>
      </c>
      <c r="B13" s="13">
        <f t="shared" ref="B13:H13" si="2">RANK(B5,$B$3:$I$6,1)</f>
        <v>18</v>
      </c>
      <c r="C13" s="13">
        <f t="shared" si="2"/>
        <v>15</v>
      </c>
      <c r="D13" s="13">
        <f t="shared" si="2"/>
        <v>7</v>
      </c>
      <c r="E13" s="13">
        <f t="shared" si="2"/>
        <v>16</v>
      </c>
      <c r="F13" s="14">
        <v>11.5</v>
      </c>
      <c r="G13" s="13">
        <f t="shared" si="2"/>
        <v>14</v>
      </c>
      <c r="H13" s="13">
        <f t="shared" si="2"/>
        <v>2</v>
      </c>
      <c r="I13" s="13"/>
      <c r="J13">
        <f>SUM(B13:I13)</f>
        <v>83.5</v>
      </c>
      <c r="K13" s="10">
        <f>COUNTA(B13:I13)</f>
        <v>7</v>
      </c>
      <c r="L13" s="27">
        <f>(J13*J13)/K13</f>
        <v>996.03571428571433</v>
      </c>
    </row>
    <row r="14" spans="1:12">
      <c r="A14" s="12" t="s">
        <v>37</v>
      </c>
      <c r="B14" s="13">
        <f t="shared" ref="B14:G14" si="3">RANK(B6,$B$3:$I$6,1)</f>
        <v>23</v>
      </c>
      <c r="C14" s="13">
        <f t="shared" si="3"/>
        <v>24</v>
      </c>
      <c r="D14" s="13">
        <f t="shared" si="3"/>
        <v>25</v>
      </c>
      <c r="E14" s="13">
        <f t="shared" si="3"/>
        <v>26</v>
      </c>
      <c r="F14" s="13">
        <f t="shared" si="3"/>
        <v>27</v>
      </c>
      <c r="G14" s="13">
        <f t="shared" si="3"/>
        <v>28</v>
      </c>
      <c r="H14" s="13"/>
      <c r="I14" s="13"/>
      <c r="J14">
        <f>SUM(B14:I14)</f>
        <v>153</v>
      </c>
      <c r="K14" s="10">
        <f>COUNTA(B14:I14)</f>
        <v>6</v>
      </c>
      <c r="L14" s="27">
        <f>(J14*J14)/K14</f>
        <v>3901.5</v>
      </c>
    </row>
    <row r="15" spans="1:12">
      <c r="K15" s="10"/>
    </row>
    <row r="16" spans="1:12">
      <c r="K16" s="10"/>
    </row>
    <row r="17" spans="1:11">
      <c r="A17" s="1" t="s">
        <v>2</v>
      </c>
      <c r="B17">
        <f>COUNTA(B11:I14)</f>
        <v>28</v>
      </c>
      <c r="K17" s="10"/>
    </row>
    <row r="18" spans="1:11">
      <c r="K18" s="10"/>
    </row>
    <row r="19" spans="1:11">
      <c r="K19" s="10"/>
    </row>
    <row r="20" spans="1:11">
      <c r="A20" s="1" t="s">
        <v>39</v>
      </c>
      <c r="B20">
        <f>(12/(B17*(B17+1))*SUM(L11:L14))-(3*(B17+1))</f>
        <v>13.759676284306821</v>
      </c>
      <c r="D20" s="15"/>
      <c r="E20" s="1" t="s">
        <v>51</v>
      </c>
      <c r="K20" s="10"/>
    </row>
    <row r="21" spans="1:11">
      <c r="K21" s="11"/>
    </row>
    <row r="22" spans="1:11">
      <c r="K22" s="11"/>
    </row>
    <row r="23" spans="1:11">
      <c r="A23" s="16" t="s">
        <v>62</v>
      </c>
      <c r="B23" s="17"/>
      <c r="C23" s="18"/>
    </row>
    <row r="24" spans="1:11">
      <c r="A24" s="19"/>
      <c r="B24" s="11"/>
      <c r="C24" s="20"/>
    </row>
    <row r="25" spans="1:11">
      <c r="A25" s="19" t="s">
        <v>40</v>
      </c>
      <c r="B25" s="11">
        <v>2.9</v>
      </c>
      <c r="C25" s="20"/>
    </row>
    <row r="26" spans="1:11">
      <c r="A26" s="19" t="s">
        <v>41</v>
      </c>
      <c r="B26" s="11">
        <v>2</v>
      </c>
      <c r="C26" s="20"/>
    </row>
    <row r="27" spans="1:11" ht="14.25">
      <c r="A27" s="19" t="s">
        <v>46</v>
      </c>
      <c r="B27" s="11">
        <f>B26^3-B26</f>
        <v>6</v>
      </c>
      <c r="C27" s="20"/>
    </row>
    <row r="28" spans="1:11">
      <c r="A28" s="19"/>
      <c r="B28" s="11"/>
      <c r="C28" s="20"/>
    </row>
    <row r="29" spans="1:11">
      <c r="A29" s="19"/>
      <c r="B29" s="11"/>
      <c r="C29" s="20"/>
    </row>
    <row r="30" spans="1:11">
      <c r="A30" s="19" t="s">
        <v>33</v>
      </c>
      <c r="B30" s="29">
        <f>1-((SUM(B27:N27))/((B17^3)-B17))</f>
        <v>0.99972632731253419</v>
      </c>
      <c r="C30" s="20"/>
    </row>
    <row r="31" spans="1:11">
      <c r="A31" s="19"/>
      <c r="B31" s="29"/>
      <c r="C31" s="20"/>
    </row>
    <row r="32" spans="1:11">
      <c r="A32" s="3" t="s">
        <v>42</v>
      </c>
      <c r="B32" s="30">
        <f>B20/B30</f>
        <v>13.763442962731213</v>
      </c>
      <c r="C32" s="20"/>
    </row>
    <row r="33" spans="1:5">
      <c r="A33" s="19"/>
      <c r="B33" s="11"/>
      <c r="C33" s="20"/>
    </row>
    <row r="34" spans="1:5">
      <c r="A34" s="21"/>
      <c r="B34" s="22"/>
      <c r="C34" s="23"/>
    </row>
    <row r="36" spans="1:5">
      <c r="A36" s="1" t="s">
        <v>52</v>
      </c>
      <c r="E36" s="28">
        <f>CHIINV(0.05,3)</f>
        <v>7.81472776394987</v>
      </c>
    </row>
    <row r="38" spans="1:5">
      <c r="A38" s="1" t="s">
        <v>43</v>
      </c>
    </row>
    <row r="39" spans="1:5">
      <c r="A39" s="1" t="s">
        <v>44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MW1</vt:lpstr>
      <vt:lpstr>MW2</vt:lpstr>
      <vt:lpstr>Wilcoxon</vt:lpstr>
      <vt:lpstr>Wilcoxon - Appariés</vt:lpstr>
      <vt:lpstr>Kruskal-1</vt:lpstr>
      <vt:lpstr>Kruskal-2</vt:lpstr>
    </vt:vector>
  </TitlesOfParts>
  <Company>INED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seguy</dc:creator>
  <cp:lastModifiedBy>Isabelle Seguy</cp:lastModifiedBy>
  <dcterms:created xsi:type="dcterms:W3CDTF">2007-11-26T14:43:33Z</dcterms:created>
  <dcterms:modified xsi:type="dcterms:W3CDTF">2011-09-26T09:55:09Z</dcterms:modified>
</cp:coreProperties>
</file>